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00 Grundlagen und Führung\08 Stadtverwaltung\07 Direktion Finanzen und Informatik\02 Verwaltungsleitung\04_Pensionskasse\19_Internetseite PKO\"/>
    </mc:Choice>
  </mc:AlternateContent>
  <bookViews>
    <workbookView xWindow="120" yWindow="105" windowWidth="23715" windowHeight="14385"/>
  </bookViews>
  <sheets>
    <sheet name="Berechnung" sheetId="1" r:id="rId1"/>
  </sheets>
  <calcPr calcId="162913"/>
</workbook>
</file>

<file path=xl/calcChain.xml><?xml version="1.0" encoding="utf-8"?>
<calcChain xmlns="http://schemas.openxmlformats.org/spreadsheetml/2006/main">
  <c r="G16" i="1" l="1"/>
  <c r="C8" i="1" l="1"/>
  <c r="A14" i="1"/>
  <c r="G18" i="1" l="1"/>
  <c r="G24" i="1" s="1"/>
  <c r="J93" i="1"/>
  <c r="J92" i="1" s="1"/>
  <c r="J91" i="1" s="1"/>
  <c r="J90" i="1" s="1"/>
  <c r="J89" i="1" s="1"/>
  <c r="J88" i="1" s="1"/>
  <c r="H94" i="1"/>
  <c r="H93" i="1" s="1"/>
  <c r="H92" i="1" s="1"/>
  <c r="H91" i="1" s="1"/>
  <c r="H90" i="1" s="1"/>
  <c r="H89" i="1" s="1"/>
  <c r="H88" i="1" s="1"/>
  <c r="G90" i="1"/>
  <c r="I90" i="1" s="1"/>
  <c r="G91" i="1"/>
  <c r="I91" i="1" s="1"/>
  <c r="F94" i="1"/>
  <c r="F93" i="1" s="1"/>
  <c r="F92" i="1" s="1"/>
  <c r="F91" i="1" s="1"/>
  <c r="F90" i="1" s="1"/>
  <c r="F89" i="1" s="1"/>
  <c r="F88" i="1" s="1"/>
  <c r="E89" i="1"/>
  <c r="G89" i="1" s="1"/>
  <c r="I89" i="1" s="1"/>
  <c r="E90" i="1"/>
  <c r="E91" i="1"/>
  <c r="E92" i="1"/>
  <c r="G92" i="1" s="1"/>
  <c r="I92" i="1" s="1"/>
  <c r="E93" i="1"/>
  <c r="G93" i="1" s="1"/>
  <c r="I93" i="1" s="1"/>
  <c r="E94" i="1"/>
  <c r="G94" i="1" s="1"/>
  <c r="I94" i="1" s="1"/>
  <c r="E88" i="1"/>
  <c r="G88" i="1" s="1"/>
  <c r="I88" i="1" s="1"/>
  <c r="H14" i="1"/>
  <c r="H20" i="1" s="1"/>
  <c r="K41" i="1"/>
  <c r="C97" i="1"/>
  <c r="G9" i="1"/>
  <c r="G22" i="1" l="1"/>
  <c r="G26" i="1"/>
  <c r="G28" i="1" s="1"/>
  <c r="G30" i="1" s="1"/>
  <c r="A18" i="1"/>
  <c r="A28" i="1"/>
  <c r="A26" i="1"/>
  <c r="A20" i="1"/>
</calcChain>
</file>

<file path=xl/sharedStrings.xml><?xml version="1.0" encoding="utf-8"?>
<sst xmlns="http://schemas.openxmlformats.org/spreadsheetml/2006/main" count="30" uniqueCount="28">
  <si>
    <t>BERECHNUNG EINKAUF IN DIE VORZEITIGE PENSIONIERUNG</t>
  </si>
  <si>
    <t>PK OLTEN</t>
  </si>
  <si>
    <t>Name</t>
  </si>
  <si>
    <t>Vorname</t>
  </si>
  <si>
    <t>Geburtsjahr</t>
  </si>
  <si>
    <t>Berechnungsjahr</t>
  </si>
  <si>
    <t xml:space="preserve"> </t>
  </si>
  <si>
    <t>Alter</t>
  </si>
  <si>
    <t>Jahre</t>
  </si>
  <si>
    <t>aktuelles Alter</t>
  </si>
  <si>
    <t>Zielalter der Pensionierung</t>
  </si>
  <si>
    <t>gewünschtes Rücktrittsjahr</t>
  </si>
  <si>
    <t>UWS</t>
  </si>
  <si>
    <t>einzukaufende Jährliche Altersrente</t>
  </si>
  <si>
    <t>Umwandlungssatz in %</t>
  </si>
  <si>
    <t>Jahre Rück</t>
  </si>
  <si>
    <t>Pensionskasse der Stadt Olten</t>
  </si>
  <si>
    <t>erstellt:</t>
  </si>
  <si>
    <t>Wann wollen Sie in Rente gehen?)</t>
  </si>
  <si>
    <t>(aktuelles Jahr)</t>
  </si>
  <si>
    <t>Passwort: Olten</t>
  </si>
  <si>
    <t>Diskontsatz</t>
  </si>
  <si>
    <t>Tanner</t>
  </si>
  <si>
    <t>Urs</t>
  </si>
  <si>
    <t>Guthaben des separaten Kontos "vorzeitige Pensionierung"</t>
  </si>
  <si>
    <t>Maximal möglicher Einkauf</t>
  </si>
  <si>
    <t>sofern schon getätigt</t>
  </si>
  <si>
    <t>(Standard: 2%)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</si>
</sst>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6"/>
      <color theme="1"/>
      <name val="Arial"/>
      <family val="2"/>
    </font>
    <font>
      <i/>
      <sz val="10"/>
      <color theme="0" tint="-0.34998626667073579"/>
      <name val="Arial"/>
      <family val="2"/>
    </font>
    <font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0" xfId="0" applyFill="1"/>
    <xf numFmtId="0" fontId="1" fillId="0" borderId="0" xfId="0" applyFont="1" applyFill="1"/>
    <xf numFmtId="4" fontId="0" fillId="0" borderId="0" xfId="0" applyNumberFormat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1" xfId="0" applyFont="1" applyBorder="1"/>
    <xf numFmtId="14" fontId="0" fillId="0" borderId="0" xfId="0" applyNumberFormat="1"/>
    <xf numFmtId="0" fontId="0" fillId="2" borderId="0" xfId="0" applyFill="1" applyProtection="1">
      <protection locked="0"/>
    </xf>
    <xf numFmtId="0" fontId="3" fillId="2" borderId="0" xfId="0" applyFont="1" applyFill="1" applyProtection="1">
      <protection locked="0"/>
    </xf>
    <xf numFmtId="4" fontId="0" fillId="2" borderId="0" xfId="0" applyNumberFormat="1" applyFill="1" applyProtection="1">
      <protection locked="0"/>
    </xf>
    <xf numFmtId="0" fontId="2" fillId="0" borderId="1" xfId="0" applyFont="1" applyBorder="1" applyAlignment="1">
      <alignment horizontal="right"/>
    </xf>
    <xf numFmtId="0" fontId="5" fillId="0" borderId="0" xfId="0" applyFont="1"/>
    <xf numFmtId="10" fontId="0" fillId="2" borderId="0" xfId="0" applyNumberFormat="1" applyFill="1" applyProtection="1">
      <protection locked="0"/>
    </xf>
    <xf numFmtId="0" fontId="6" fillId="0" borderId="0" xfId="0" applyFont="1"/>
    <xf numFmtId="0" fontId="0" fillId="0" borderId="0" xfId="0" applyBorder="1"/>
    <xf numFmtId="2" fontId="0" fillId="0" borderId="0" xfId="0" applyNumberFormat="1" applyAlignment="1">
      <alignment horizontal="right"/>
    </xf>
    <xf numFmtId="4" fontId="0" fillId="0" borderId="0" xfId="0" applyNumberFormat="1" applyAlignment="1">
      <alignment horizontal="right"/>
    </xf>
    <xf numFmtId="0" fontId="0" fillId="0" borderId="0" xfId="0" applyFill="1" applyAlignment="1">
      <alignment horizontal="right"/>
    </xf>
    <xf numFmtId="0" fontId="2" fillId="3" borderId="0" xfId="0" applyFont="1" applyFill="1"/>
    <xf numFmtId="4" fontId="2" fillId="3" borderId="0" xfId="0" applyNumberFormat="1" applyFont="1" applyFill="1" applyAlignment="1">
      <alignment horizontal="right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1"/>
  <sheetViews>
    <sheetView showGridLines="0" tabSelected="1" view="pageLayout" topLeftCell="A21" zoomScaleNormal="100" workbookViewId="0">
      <selection activeCell="C37" sqref="C37"/>
    </sheetView>
  </sheetViews>
  <sheetFormatPr baseColWidth="10" defaultRowHeight="12.75" x14ac:dyDescent="0.2"/>
  <cols>
    <col min="2" max="2" width="33.42578125" customWidth="1"/>
    <col min="3" max="3" width="7.140625" customWidth="1"/>
    <col min="4" max="4" width="6.140625" customWidth="1"/>
    <col min="5" max="5" width="14.28515625" customWidth="1"/>
    <col min="9" max="9" width="6.140625" customWidth="1"/>
    <col min="10" max="10" width="5.85546875" customWidth="1"/>
  </cols>
  <sheetData>
    <row r="1" spans="1:11" s="7" customFormat="1" x14ac:dyDescent="0.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13" t="s">
        <v>1</v>
      </c>
    </row>
    <row r="3" spans="1:11" x14ac:dyDescent="0.2">
      <c r="A3" t="s">
        <v>2</v>
      </c>
      <c r="B3" s="10" t="s">
        <v>22</v>
      </c>
      <c r="E3" t="s">
        <v>5</v>
      </c>
      <c r="G3" s="11">
        <v>2021</v>
      </c>
      <c r="H3" t="s">
        <v>19</v>
      </c>
    </row>
    <row r="4" spans="1:11" s="3" customFormat="1" ht="6.75" customHeight="1" x14ac:dyDescent="0.2">
      <c r="G4" s="4"/>
    </row>
    <row r="5" spans="1:11" x14ac:dyDescent="0.2">
      <c r="A5" t="s">
        <v>3</v>
      </c>
      <c r="B5" s="10" t="s">
        <v>23</v>
      </c>
      <c r="E5" t="s">
        <v>4</v>
      </c>
      <c r="G5" s="10">
        <v>1968</v>
      </c>
    </row>
    <row r="6" spans="1:11" s="3" customFormat="1" ht="6.75" customHeight="1" x14ac:dyDescent="0.2">
      <c r="G6" s="4"/>
    </row>
    <row r="7" spans="1:11" x14ac:dyDescent="0.2">
      <c r="E7" t="s">
        <v>11</v>
      </c>
      <c r="G7" s="10">
        <v>2031</v>
      </c>
      <c r="H7" t="s">
        <v>18</v>
      </c>
    </row>
    <row r="8" spans="1:11" x14ac:dyDescent="0.2">
      <c r="A8" t="s">
        <v>21</v>
      </c>
      <c r="B8" s="15">
        <v>0.02</v>
      </c>
      <c r="C8" s="16">
        <f>B8</f>
        <v>0.02</v>
      </c>
    </row>
    <row r="9" spans="1:11" x14ac:dyDescent="0.2">
      <c r="B9" s="14" t="s">
        <v>27</v>
      </c>
      <c r="E9" t="s">
        <v>9</v>
      </c>
      <c r="G9" s="3">
        <f>G3-G5</f>
        <v>53</v>
      </c>
      <c r="H9" t="s">
        <v>8</v>
      </c>
    </row>
    <row r="11" spans="1:1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</row>
    <row r="12" spans="1:11" x14ac:dyDescent="0.2">
      <c r="A12" s="17" t="s">
        <v>24</v>
      </c>
      <c r="B12" s="17"/>
      <c r="C12" s="17"/>
      <c r="D12" s="17"/>
      <c r="E12" s="17"/>
      <c r="F12" s="17"/>
      <c r="G12" s="12">
        <v>0</v>
      </c>
      <c r="H12" s="17" t="s">
        <v>26</v>
      </c>
      <c r="I12" s="17"/>
      <c r="J12" s="17"/>
      <c r="K12" s="17"/>
    </row>
    <row r="13" spans="1:11" s="3" customFormat="1" ht="6.75" customHeight="1" x14ac:dyDescent="0.2">
      <c r="G13" s="4"/>
    </row>
    <row r="14" spans="1:11" x14ac:dyDescent="0.2">
      <c r="A14" t="str">
        <f>CONCATENATE("Versicherter Lohn im Jahr ",G3)</f>
        <v>Versicherter Lohn im Jahr 2021</v>
      </c>
      <c r="G14" s="12">
        <v>100000</v>
      </c>
      <c r="H14" t="str">
        <f>CONCATENATE("gemäss Infoblatt Jahr ",G3)</f>
        <v>gemäss Infoblatt Jahr 2021</v>
      </c>
    </row>
    <row r="15" spans="1:11" s="3" customFormat="1" ht="6.75" customHeight="1" x14ac:dyDescent="0.2">
      <c r="A15" s="3" t="s">
        <v>6</v>
      </c>
      <c r="G15" s="4"/>
    </row>
    <row r="16" spans="1:11" x14ac:dyDescent="0.2">
      <c r="A16" t="s">
        <v>10</v>
      </c>
      <c r="G16" s="20">
        <f>IF((G7-G5)&gt;64,"zu hoch",G7-G5)</f>
        <v>63</v>
      </c>
      <c r="H16" t="s">
        <v>8</v>
      </c>
    </row>
    <row r="17" spans="1:11" s="3" customFormat="1" ht="6.75" customHeight="1" x14ac:dyDescent="0.2">
      <c r="G17" s="4"/>
    </row>
    <row r="18" spans="1:11" x14ac:dyDescent="0.2">
      <c r="A18" t="str">
        <f>CONCATENATE("Maximal mögliche Rente im Alter ",G16)</f>
        <v>Maximal mögliche Rente im Alter 63</v>
      </c>
      <c r="G18" s="5">
        <f>G14*0.65</f>
        <v>65000</v>
      </c>
    </row>
    <row r="19" spans="1:11" s="3" customFormat="1" ht="6.75" customHeight="1" x14ac:dyDescent="0.2">
      <c r="G19" s="4"/>
    </row>
    <row r="20" spans="1:11" x14ac:dyDescent="0.2">
      <c r="A20" t="str">
        <f>CONCATENATE("Altersrente im Alter ",G16," effektiv")</f>
        <v>Altersrente im Alter 63 effektiv</v>
      </c>
      <c r="G20" s="12">
        <v>51000</v>
      </c>
      <c r="H20" t="str">
        <f>H14</f>
        <v>gemäss Infoblatt Jahr 2021</v>
      </c>
    </row>
    <row r="21" spans="1:11" s="3" customFormat="1" ht="6.75" customHeight="1" x14ac:dyDescent="0.2">
      <c r="G21" s="4"/>
    </row>
    <row r="22" spans="1:11" x14ac:dyDescent="0.2">
      <c r="A22" t="s">
        <v>14</v>
      </c>
      <c r="G22" s="18">
        <f>IFERROR(IF(G7=2018,VLOOKUP(G16,E88:F94,2,FALSE),IF(G7=2019,VLOOKUP(G16,G88:H94,2,FALSE),IF(G7&gt;2019,VLOOKUP(G16,I88:J94,2,FALSE)))),"keine Berechnung möglich")</f>
        <v>4.88</v>
      </c>
    </row>
    <row r="23" spans="1:11" s="3" customFormat="1" ht="6.75" customHeight="1" x14ac:dyDescent="0.2">
      <c r="G23" s="4"/>
    </row>
    <row r="24" spans="1:11" x14ac:dyDescent="0.2">
      <c r="A24" t="s">
        <v>13</v>
      </c>
      <c r="G24" s="5">
        <f>IF((G18-G20)&lt;1,0,(G18-G20))</f>
        <v>14000</v>
      </c>
    </row>
    <row r="25" spans="1:11" s="3" customFormat="1" ht="6.75" customHeight="1" x14ac:dyDescent="0.2">
      <c r="G25" s="4"/>
    </row>
    <row r="26" spans="1:11" x14ac:dyDescent="0.2">
      <c r="A26" t="str">
        <f>CONCATENATE("Fehlbetrag im Alter ",G16)</f>
        <v>Fehlbetrag im Alter 63</v>
      </c>
      <c r="G26" s="19">
        <f>IFERROR(ROUND((G24/G22*100)/5,2)*5,"keine Berechnung möglich")</f>
        <v>286885.25</v>
      </c>
    </row>
    <row r="27" spans="1:11" s="3" customFormat="1" ht="6.75" customHeight="1" x14ac:dyDescent="0.2">
      <c r="G27" s="4"/>
    </row>
    <row r="28" spans="1:11" s="7" customFormat="1" x14ac:dyDescent="0.2">
      <c r="A28" s="21" t="str">
        <f>CONCATENATE("Diskontierter Fehlbetrag auf aktuelles Alter ",G9," ( ",B8*100," % über ",C97," Jahre)")</f>
        <v>Diskontierter Fehlbetrag auf aktuelles Alter 53 ( 2 % über 10 Jahre)</v>
      </c>
      <c r="B28" s="21"/>
      <c r="C28" s="21"/>
      <c r="D28" s="21"/>
      <c r="E28" s="21"/>
      <c r="F28" s="21"/>
      <c r="G28" s="22">
        <f>IFERROR(ROUND(G26/((1+C8)^(G16-G9))/5,2)*5,"keine Berechnung möglich")</f>
        <v>235345.84999999998</v>
      </c>
      <c r="H28" s="21"/>
      <c r="I28" s="21"/>
      <c r="J28" s="21"/>
      <c r="K28" s="21"/>
    </row>
    <row r="30" spans="1:11" x14ac:dyDescent="0.2">
      <c r="A30" s="21" t="s">
        <v>25</v>
      </c>
      <c r="B30" s="21"/>
      <c r="C30" s="21"/>
      <c r="D30" s="21"/>
      <c r="E30" s="21"/>
      <c r="F30" s="21"/>
      <c r="G30" s="22">
        <f>IFERROR(G28-G12,"keine Berechnung möglich")</f>
        <v>235345.84999999998</v>
      </c>
      <c r="H30" s="21"/>
      <c r="I30" s="21"/>
      <c r="J30" s="21"/>
      <c r="K30" s="21"/>
    </row>
    <row r="32" spans="1:11" x14ac:dyDescent="0.2">
      <c r="A32" t="s">
        <v>20</v>
      </c>
    </row>
    <row r="41" spans="1:11" x14ac:dyDescent="0.2">
      <c r="I41" t="s">
        <v>17</v>
      </c>
      <c r="K41" s="9">
        <f ca="1">TODAY()</f>
        <v>44617</v>
      </c>
    </row>
    <row r="42" spans="1:1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2">
      <c r="A43" t="s">
        <v>16</v>
      </c>
      <c r="K43" s="6"/>
    </row>
    <row r="44" spans="1:11" hidden="1" x14ac:dyDescent="0.2"/>
    <row r="45" spans="1:11" hidden="1" x14ac:dyDescent="0.2"/>
    <row r="46" spans="1:11" hidden="1" x14ac:dyDescent="0.2"/>
    <row r="47" spans="1:11" hidden="1" x14ac:dyDescent="0.2"/>
    <row r="48" spans="1:11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spans="2:10" hidden="1" x14ac:dyDescent="0.2"/>
    <row r="82" spans="2:10" hidden="1" x14ac:dyDescent="0.2"/>
    <row r="83" spans="2:10" hidden="1" x14ac:dyDescent="0.2"/>
    <row r="84" spans="2:10" hidden="1" x14ac:dyDescent="0.2"/>
    <row r="85" spans="2:10" hidden="1" x14ac:dyDescent="0.2"/>
    <row r="86" spans="2:10" hidden="1" x14ac:dyDescent="0.2"/>
    <row r="87" spans="2:10" hidden="1" x14ac:dyDescent="0.2">
      <c r="B87" t="s">
        <v>7</v>
      </c>
      <c r="C87" t="s">
        <v>12</v>
      </c>
      <c r="E87">
        <v>2018</v>
      </c>
      <c r="F87" t="s">
        <v>6</v>
      </c>
      <c r="G87">
        <v>2019</v>
      </c>
      <c r="I87">
        <v>2020</v>
      </c>
    </row>
    <row r="88" spans="2:10" hidden="1" x14ac:dyDescent="0.2">
      <c r="B88">
        <v>58</v>
      </c>
      <c r="C88">
        <v>5</v>
      </c>
      <c r="E88">
        <f>B88</f>
        <v>58</v>
      </c>
      <c r="F88">
        <f t="shared" ref="F88:F92" si="0">F89-0.12</f>
        <v>4.7599999999999989</v>
      </c>
      <c r="G88">
        <f>E88</f>
        <v>58</v>
      </c>
      <c r="H88">
        <f t="shared" ref="H88:H92" si="1">H89-0.12</f>
        <v>4.5199999999999996</v>
      </c>
      <c r="I88">
        <f>G88</f>
        <v>58</v>
      </c>
      <c r="J88">
        <f t="shared" ref="J88:J92" si="2">J89-0.12</f>
        <v>4.2799999999999994</v>
      </c>
    </row>
    <row r="89" spans="2:10" hidden="1" x14ac:dyDescent="0.2">
      <c r="B89">
        <v>59</v>
      </c>
      <c r="C89">
        <v>5.12</v>
      </c>
      <c r="E89">
        <f t="shared" ref="E89:E94" si="3">B89</f>
        <v>59</v>
      </c>
      <c r="F89">
        <f t="shared" si="0"/>
        <v>4.879999999999999</v>
      </c>
      <c r="G89">
        <f t="shared" ref="G89:G94" si="4">E89</f>
        <v>59</v>
      </c>
      <c r="H89">
        <f t="shared" si="1"/>
        <v>4.6399999999999997</v>
      </c>
      <c r="I89">
        <f t="shared" ref="I89:I94" si="5">G89</f>
        <v>59</v>
      </c>
      <c r="J89">
        <f t="shared" si="2"/>
        <v>4.3999999999999995</v>
      </c>
    </row>
    <row r="90" spans="2:10" hidden="1" x14ac:dyDescent="0.2">
      <c r="B90">
        <v>60</v>
      </c>
      <c r="C90">
        <v>5.24</v>
      </c>
      <c r="E90">
        <f t="shared" si="3"/>
        <v>60</v>
      </c>
      <c r="F90">
        <f t="shared" si="0"/>
        <v>4.9999999999999991</v>
      </c>
      <c r="G90">
        <f t="shared" si="4"/>
        <v>60</v>
      </c>
      <c r="H90">
        <f t="shared" si="1"/>
        <v>4.76</v>
      </c>
      <c r="I90">
        <f t="shared" si="5"/>
        <v>60</v>
      </c>
      <c r="J90">
        <f t="shared" si="2"/>
        <v>4.5199999999999996</v>
      </c>
    </row>
    <row r="91" spans="2:10" hidden="1" x14ac:dyDescent="0.2">
      <c r="B91">
        <v>61</v>
      </c>
      <c r="C91">
        <v>5.36</v>
      </c>
      <c r="E91">
        <f t="shared" si="3"/>
        <v>61</v>
      </c>
      <c r="F91">
        <f t="shared" si="0"/>
        <v>5.1199999999999992</v>
      </c>
      <c r="G91">
        <f t="shared" si="4"/>
        <v>61</v>
      </c>
      <c r="H91">
        <f t="shared" si="1"/>
        <v>4.88</v>
      </c>
      <c r="I91">
        <f t="shared" si="5"/>
        <v>61</v>
      </c>
      <c r="J91">
        <f t="shared" si="2"/>
        <v>4.6399999999999997</v>
      </c>
    </row>
    <row r="92" spans="2:10" hidden="1" x14ac:dyDescent="0.2">
      <c r="B92">
        <v>62</v>
      </c>
      <c r="C92">
        <v>5.48</v>
      </c>
      <c r="E92">
        <f t="shared" si="3"/>
        <v>62</v>
      </c>
      <c r="F92">
        <f t="shared" si="0"/>
        <v>5.2399999999999993</v>
      </c>
      <c r="G92">
        <f t="shared" si="4"/>
        <v>62</v>
      </c>
      <c r="H92">
        <f t="shared" si="1"/>
        <v>5</v>
      </c>
      <c r="I92">
        <f t="shared" si="5"/>
        <v>62</v>
      </c>
      <c r="J92">
        <f t="shared" si="2"/>
        <v>4.76</v>
      </c>
    </row>
    <row r="93" spans="2:10" hidden="1" x14ac:dyDescent="0.2">
      <c r="B93">
        <v>63</v>
      </c>
      <c r="C93">
        <v>5.6</v>
      </c>
      <c r="E93">
        <f t="shared" si="3"/>
        <v>63</v>
      </c>
      <c r="F93">
        <f>F94-0.12</f>
        <v>5.3599999999999994</v>
      </c>
      <c r="G93">
        <f t="shared" si="4"/>
        <v>63</v>
      </c>
      <c r="H93">
        <f>H94-0.12</f>
        <v>5.12</v>
      </c>
      <c r="I93">
        <f t="shared" si="5"/>
        <v>63</v>
      </c>
      <c r="J93">
        <f>J94-0.12</f>
        <v>4.88</v>
      </c>
    </row>
    <row r="94" spans="2:10" hidden="1" x14ac:dyDescent="0.2">
      <c r="B94">
        <v>64</v>
      </c>
      <c r="C94">
        <v>5.72</v>
      </c>
      <c r="E94">
        <f t="shared" si="3"/>
        <v>64</v>
      </c>
      <c r="F94">
        <f>5.6-0.12</f>
        <v>5.4799999999999995</v>
      </c>
      <c r="G94">
        <f t="shared" si="4"/>
        <v>64</v>
      </c>
      <c r="H94">
        <f>5.36-0.12</f>
        <v>5.24</v>
      </c>
      <c r="I94">
        <f t="shared" si="5"/>
        <v>64</v>
      </c>
      <c r="J94">
        <v>5</v>
      </c>
    </row>
    <row r="95" spans="2:10" hidden="1" x14ac:dyDescent="0.2"/>
    <row r="96" spans="2:10" hidden="1" x14ac:dyDescent="0.2"/>
    <row r="97" spans="2:3" hidden="1" x14ac:dyDescent="0.2">
      <c r="B97" t="s">
        <v>15</v>
      </c>
      <c r="C97">
        <f>G7-G3</f>
        <v>10</v>
      </c>
    </row>
    <row r="98" spans="2:3" hidden="1" x14ac:dyDescent="0.2"/>
    <row r="99" spans="2:3" hidden="1" x14ac:dyDescent="0.2"/>
    <row r="100" spans="2:3" hidden="1" x14ac:dyDescent="0.2"/>
    <row r="101" spans="2:3" hidden="1" x14ac:dyDescent="0.2"/>
    <row r="102" spans="2:3" hidden="1" x14ac:dyDescent="0.2"/>
    <row r="103" spans="2:3" hidden="1" x14ac:dyDescent="0.2"/>
    <row r="104" spans="2:3" hidden="1" x14ac:dyDescent="0.2"/>
    <row r="105" spans="2:3" hidden="1" x14ac:dyDescent="0.2"/>
    <row r="106" spans="2:3" hidden="1" x14ac:dyDescent="0.2"/>
    <row r="107" spans="2:3" hidden="1" x14ac:dyDescent="0.2"/>
    <row r="108" spans="2:3" hidden="1" x14ac:dyDescent="0.2"/>
    <row r="109" spans="2:3" hidden="1" x14ac:dyDescent="0.2"/>
    <row r="110" spans="2:3" hidden="1" x14ac:dyDescent="0.2"/>
    <row r="111" spans="2:3" hidden="1" x14ac:dyDescent="0.2"/>
    <row r="112" spans="2:3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</sheetData>
  <sheetProtection selectLockedCells="1"/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Berechnung</vt:lpstr>
    </vt:vector>
  </TitlesOfParts>
  <Company>RZ Olten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Tanner Urs</dc:creator>
  <cp:lastModifiedBy>olurtann</cp:lastModifiedBy>
  <cp:lastPrinted>2021-10-18T13:08:43Z</cp:lastPrinted>
  <dcterms:created xsi:type="dcterms:W3CDTF">2015-06-30T12:59:41Z</dcterms:created>
  <dcterms:modified xsi:type="dcterms:W3CDTF">2022-02-25T07:24:35Z</dcterms:modified>
</cp:coreProperties>
</file>